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olkapital.sharepoint.com/sites/TriolKapital/Delade dokument/Marknad/"/>
    </mc:Choice>
  </mc:AlternateContent>
  <xr:revisionPtr revIDLastSave="696" documentId="8_{4A8FEDC9-64F0-48CB-8F94-110B96B81441}" xr6:coauthVersionLast="47" xr6:coauthVersionMax="47" xr10:uidLastSave="{8515D360-7EDA-4565-B94D-84F9DE95C2B4}"/>
  <bookViews>
    <workbookView xWindow="28680" yWindow="-120" windowWidth="29040" windowHeight="15840" xr2:uid="{EDD5C4C2-12D9-4213-89AB-15441BEB66E9}"/>
  </bookViews>
  <sheets>
    <sheet name="Kalkyl Fastighetslån Triol" sheetId="2" r:id="rId1"/>
  </sheets>
  <definedNames>
    <definedName name="_xlnm.Print_Area" localSheetId="0">'Kalkyl Fastighetslån Triol'!$A$1:$I$44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24" i="2"/>
  <c r="D39" i="2"/>
  <c r="E37" i="2" s="1"/>
  <c r="E39" i="2"/>
  <c r="F37" i="2" s="1"/>
  <c r="H8" i="2"/>
  <c r="H7" i="2"/>
  <c r="D38" i="2" l="1"/>
  <c r="E36" i="2" s="1"/>
  <c r="D36" i="2"/>
  <c r="D31" i="2"/>
  <c r="E31" i="2" s="1"/>
  <c r="D22" i="2"/>
  <c r="E22" i="2" s="1"/>
  <c r="F22" i="2" s="1"/>
  <c r="G22" i="2" s="1"/>
  <c r="H22" i="2" s="1"/>
  <c r="D26" i="2"/>
  <c r="H9" i="2"/>
  <c r="F39" i="2"/>
  <c r="G39" i="2"/>
  <c r="H39" i="2"/>
  <c r="E38" i="2"/>
  <c r="F38" i="2"/>
  <c r="G38" i="2"/>
  <c r="H38" i="2"/>
  <c r="E32" i="2"/>
  <c r="F32" i="2" s="1"/>
  <c r="G32" i="2" s="1"/>
  <c r="H32" i="2" s="1"/>
  <c r="E25" i="2"/>
  <c r="F25" i="2" s="1"/>
  <c r="G25" i="2" s="1"/>
  <c r="H25" i="2" s="1"/>
  <c r="E23" i="2"/>
  <c r="F23" i="2" s="1"/>
  <c r="G23" i="2" s="1"/>
  <c r="H23" i="2" s="1"/>
  <c r="D34" i="2" l="1"/>
  <c r="G36" i="2"/>
  <c r="H36" i="2"/>
  <c r="F36" i="2"/>
  <c r="H37" i="2"/>
  <c r="G37" i="2"/>
  <c r="D41" i="2"/>
  <c r="E41" i="2"/>
  <c r="D27" i="2"/>
  <c r="D29" i="2" s="1"/>
  <c r="D30" i="2" s="1"/>
  <c r="E24" i="2"/>
  <c r="F41" i="2" l="1"/>
  <c r="D35" i="2"/>
  <c r="D42" i="2" s="1"/>
  <c r="D43" i="2" s="1"/>
  <c r="E26" i="2"/>
  <c r="F24" i="2"/>
  <c r="E27" i="2"/>
  <c r="E29" i="2" s="1"/>
  <c r="F31" i="2"/>
  <c r="E34" i="2"/>
  <c r="G41" i="2"/>
  <c r="H41" i="2" l="1"/>
  <c r="F34" i="2"/>
  <c r="G31" i="2"/>
  <c r="E30" i="2"/>
  <c r="E35" i="2" s="1"/>
  <c r="E42" i="2" s="1"/>
  <c r="E43" i="2" s="1"/>
  <c r="F27" i="2"/>
  <c r="F29" i="2" s="1"/>
  <c r="F26" i="2"/>
  <c r="G24" i="2"/>
  <c r="F30" i="2" l="1"/>
  <c r="F35" i="2" s="1"/>
  <c r="F42" i="2" s="1"/>
  <c r="F43" i="2" s="1"/>
  <c r="G27" i="2"/>
  <c r="G29" i="2" s="1"/>
  <c r="H24" i="2"/>
  <c r="G26" i="2"/>
  <c r="H31" i="2"/>
  <c r="H34" i="2" s="1"/>
  <c r="G34" i="2"/>
  <c r="G30" i="2" l="1"/>
  <c r="G35" i="2" s="1"/>
  <c r="G42" i="2" s="1"/>
  <c r="G43" i="2" s="1"/>
  <c r="H27" i="2"/>
  <c r="H29" i="2" s="1"/>
  <c r="H26" i="2"/>
  <c r="H30" i="2" l="1"/>
  <c r="H35" i="2" s="1"/>
  <c r="H42" i="2" s="1"/>
  <c r="H43" i="2" s="1"/>
</calcChain>
</file>

<file path=xl/sharedStrings.xml><?xml version="1.0" encoding="utf-8"?>
<sst xmlns="http://schemas.openxmlformats.org/spreadsheetml/2006/main" count="41" uniqueCount="40">
  <si>
    <t>Kalkyl fastighetslån Triol Kapital</t>
  </si>
  <si>
    <t>Nyckeltal</t>
  </si>
  <si>
    <t>Fyll i:</t>
  </si>
  <si>
    <t>År</t>
  </si>
  <si>
    <t>Hyra</t>
  </si>
  <si>
    <t>Inflation</t>
  </si>
  <si>
    <t>Vakans</t>
  </si>
  <si>
    <t>Öviga intäkter</t>
  </si>
  <si>
    <t>Intäktsbortfall</t>
  </si>
  <si>
    <t>Nettointäkt</t>
  </si>
  <si>
    <t>Summa bruttointäkt</t>
  </si>
  <si>
    <t>Ythyrningsbar yta (kvm)</t>
  </si>
  <si>
    <t>Drift och underhåll</t>
  </si>
  <si>
    <t>Övriga kostnader</t>
  </si>
  <si>
    <t>Driftnetto</t>
  </si>
  <si>
    <t>Nettokostnader</t>
  </si>
  <si>
    <t>Öviga finansiella kostnader</t>
  </si>
  <si>
    <t>Finansiella kostnader</t>
  </si>
  <si>
    <t>Kassaflöde</t>
  </si>
  <si>
    <t>Ackumulerad kassa</t>
  </si>
  <si>
    <t>Vakansgrad (%)</t>
  </si>
  <si>
    <t>Värde (KSEK)</t>
  </si>
  <si>
    <t>Fyll i gula fält</t>
  </si>
  <si>
    <t>Drift &amp; Underhåll (KSEK år)</t>
  </si>
  <si>
    <t>LTV (Loan-to-Value)</t>
  </si>
  <si>
    <t>Hyra vid fullt uthyrt (KSEK år)</t>
  </si>
  <si>
    <t>Ränta seniort lån</t>
  </si>
  <si>
    <t>Amortering seniort lån (%)</t>
  </si>
  <si>
    <t>Hyresrabatt/övrigt</t>
  </si>
  <si>
    <t>Fastighetsskatt</t>
  </si>
  <si>
    <t>Ränta juniort lån</t>
  </si>
  <si>
    <t>Amortering juniort lån (%)</t>
  </si>
  <si>
    <t>Amortering seniort lån</t>
  </si>
  <si>
    <t>Amortering juniort lån</t>
  </si>
  <si>
    <t>Seniort lån (KSEK)</t>
  </si>
  <si>
    <t>Juniort lån (KSEK)</t>
  </si>
  <si>
    <t>Ränta seniort lån (%)</t>
  </si>
  <si>
    <t>Ränta juniort lån (%)</t>
  </si>
  <si>
    <t>Snitthyra/kvm</t>
  </si>
  <si>
    <t>Snittdriftskostnad/kvm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</si>
</sst>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DM Sans"/>
    </font>
    <font>
      <sz val="10"/>
      <color theme="1"/>
      <name val="DM Sans"/>
    </font>
    <font>
      <b/>
      <sz val="16"/>
      <color rgb="FFE6C397"/>
      <name val="DM Sans"/>
    </font>
    <font>
      <sz val="10"/>
      <color rgb="FFE6C397"/>
      <name val="DM Sans"/>
    </font>
    <font>
      <b/>
      <sz val="10"/>
      <color rgb="FFE6C397"/>
      <name val="DM Sans"/>
    </font>
    <font>
      <i/>
      <sz val="9"/>
      <color theme="1"/>
      <name val="DM San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A7D7D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2" borderId="2" xfId="0" applyNumberFormat="1" applyFont="1" applyFill="1" applyBorder="1"/>
    <xf numFmtId="164" fontId="3" fillId="2" borderId="2" xfId="1" applyNumberFormat="1" applyFont="1" applyFill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2" fillId="0" borderId="1" xfId="0" applyNumberFormat="1" applyFont="1" applyBorder="1"/>
    <xf numFmtId="3" fontId="3" fillId="0" borderId="1" xfId="0" applyNumberFormat="1" applyFont="1" applyBorder="1"/>
    <xf numFmtId="1" fontId="2" fillId="0" borderId="1" xfId="0" applyNumberFormat="1" applyFont="1" applyBorder="1"/>
    <xf numFmtId="1" fontId="3" fillId="0" borderId="0" xfId="0" applyNumberFormat="1" applyFont="1"/>
    <xf numFmtId="3" fontId="2" fillId="3" borderId="0" xfId="0" applyNumberFormat="1" applyFont="1" applyFill="1"/>
    <xf numFmtId="3" fontId="3" fillId="3" borderId="0" xfId="0" applyNumberFormat="1" applyFont="1" applyFill="1"/>
    <xf numFmtId="3" fontId="2" fillId="4" borderId="0" xfId="0" applyNumberFormat="1" applyFont="1" applyFill="1"/>
    <xf numFmtId="3" fontId="3" fillId="4" borderId="0" xfId="0" applyNumberFormat="1" applyFont="1" applyFill="1"/>
    <xf numFmtId="3" fontId="4" fillId="5" borderId="0" xfId="0" applyNumberFormat="1" applyFont="1" applyFill="1"/>
    <xf numFmtId="3" fontId="5" fillId="5" borderId="0" xfId="0" applyNumberFormat="1" applyFont="1" applyFill="1"/>
    <xf numFmtId="3" fontId="3" fillId="2" borderId="0" xfId="0" applyNumberFormat="1" applyFont="1" applyFill="1"/>
    <xf numFmtId="9" fontId="3" fillId="0" borderId="0" xfId="1" applyFont="1"/>
    <xf numFmtId="3" fontId="7" fillId="0" borderId="0" xfId="0" applyNumberFormat="1" applyFont="1"/>
    <xf numFmtId="9" fontId="7" fillId="2" borderId="0" xfId="1" applyFont="1" applyFill="1"/>
    <xf numFmtId="9" fontId="7" fillId="3" borderId="0" xfId="1" applyFont="1" applyFill="1"/>
    <xf numFmtId="3" fontId="6" fillId="5" borderId="4" xfId="0" applyNumberFormat="1" applyFont="1" applyFill="1" applyBorder="1"/>
    <xf numFmtId="3" fontId="6" fillId="5" borderId="5" xfId="0" applyNumberFormat="1" applyFont="1" applyFill="1" applyBorder="1"/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9"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6C397"/>
      <color rgb="FF3A7D7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6F01-2E27-49FF-B3F2-8115D874CC9D}">
  <dimension ref="B1:I43"/>
  <sheetViews>
    <sheetView showGridLines="0" tabSelected="1" zoomScaleNormal="100" workbookViewId="0">
      <selection activeCell="B2" sqref="B2"/>
    </sheetView>
  </sheetViews>
  <sheetFormatPr defaultRowHeight="13.8" x14ac:dyDescent="0.3"/>
  <cols>
    <col min="1" max="1" width="8.88671875" style="2"/>
    <col min="2" max="2" width="29.33203125" style="2" customWidth="1"/>
    <col min="3" max="3" width="9.88671875" style="2" bestFit="1" customWidth="1"/>
    <col min="4" max="4" width="10.109375" style="2" bestFit="1" customWidth="1"/>
    <col min="5" max="5" width="9.33203125" style="2" customWidth="1"/>
    <col min="6" max="17" width="8.88671875" style="2"/>
    <col min="18" max="18" width="11.21875" style="2" bestFit="1" customWidth="1"/>
    <col min="19" max="16384" width="8.88671875" style="2"/>
  </cols>
  <sheetData>
    <row r="1" spans="2:8" ht="5.4" customHeight="1" x14ac:dyDescent="0.3"/>
    <row r="2" spans="2:8" ht="21.6" x14ac:dyDescent="0.45">
      <c r="B2" s="16" t="s">
        <v>0</v>
      </c>
      <c r="C2" s="17"/>
      <c r="D2" s="17"/>
      <c r="E2" s="17"/>
      <c r="F2" s="17"/>
      <c r="G2" s="17"/>
      <c r="H2" s="17"/>
    </row>
    <row r="3" spans="2:8" ht="9" customHeight="1" x14ac:dyDescent="0.3"/>
    <row r="4" spans="2:8" x14ac:dyDescent="0.3">
      <c r="B4" s="18" t="s">
        <v>22</v>
      </c>
    </row>
    <row r="5" spans="2:8" ht="9" customHeight="1" x14ac:dyDescent="0.3">
      <c r="B5" s="1"/>
    </row>
    <row r="6" spans="2:8" x14ac:dyDescent="0.3">
      <c r="B6" s="23"/>
      <c r="C6" s="24" t="s">
        <v>2</v>
      </c>
      <c r="E6" s="1" t="s">
        <v>1</v>
      </c>
    </row>
    <row r="7" spans="2:8" x14ac:dyDescent="0.3">
      <c r="B7" s="3" t="s">
        <v>34</v>
      </c>
      <c r="C7" s="4">
        <v>20000</v>
      </c>
      <c r="E7" s="2" t="s">
        <v>38</v>
      </c>
      <c r="H7" s="2">
        <f>+C13*1000/C17</f>
        <v>2187.5</v>
      </c>
    </row>
    <row r="8" spans="2:8" x14ac:dyDescent="0.3">
      <c r="B8" s="3" t="s">
        <v>35</v>
      </c>
      <c r="C8" s="4">
        <v>10000</v>
      </c>
      <c r="E8" s="2" t="s">
        <v>39</v>
      </c>
      <c r="H8" s="2">
        <f>+C14*1000/C17</f>
        <v>-187.5</v>
      </c>
    </row>
    <row r="9" spans="2:8" x14ac:dyDescent="0.3">
      <c r="B9" s="3" t="s">
        <v>36</v>
      </c>
      <c r="C9" s="5">
        <v>7.0000000000000007E-2</v>
      </c>
      <c r="E9" s="2" t="s">
        <v>24</v>
      </c>
      <c r="H9" s="19">
        <f>(C7+C8)/C16</f>
        <v>0.6</v>
      </c>
    </row>
    <row r="10" spans="2:8" x14ac:dyDescent="0.3">
      <c r="B10" s="3" t="s">
        <v>37</v>
      </c>
      <c r="C10" s="5">
        <v>0.12</v>
      </c>
    </row>
    <row r="11" spans="2:8" x14ac:dyDescent="0.3">
      <c r="B11" s="3" t="s">
        <v>27</v>
      </c>
      <c r="C11" s="5">
        <v>0.02</v>
      </c>
    </row>
    <row r="12" spans="2:8" x14ac:dyDescent="0.3">
      <c r="B12" s="3" t="s">
        <v>31</v>
      </c>
      <c r="C12" s="5">
        <v>0</v>
      </c>
    </row>
    <row r="13" spans="2:8" x14ac:dyDescent="0.3">
      <c r="B13" s="3" t="s">
        <v>25</v>
      </c>
      <c r="C13" s="4">
        <v>3500</v>
      </c>
    </row>
    <row r="14" spans="2:8" x14ac:dyDescent="0.3">
      <c r="B14" s="3" t="s">
        <v>23</v>
      </c>
      <c r="C14" s="4">
        <v>-300</v>
      </c>
      <c r="D14" s="25"/>
    </row>
    <row r="15" spans="2:8" x14ac:dyDescent="0.3">
      <c r="B15" s="3" t="s">
        <v>20</v>
      </c>
      <c r="C15" s="5">
        <v>0.05</v>
      </c>
    </row>
    <row r="16" spans="2:8" x14ac:dyDescent="0.3">
      <c r="B16" s="3" t="s">
        <v>21</v>
      </c>
      <c r="C16" s="4">
        <v>50000</v>
      </c>
    </row>
    <row r="17" spans="2:9" ht="14.4" thickBot="1" x14ac:dyDescent="0.35">
      <c r="B17" s="6" t="s">
        <v>11</v>
      </c>
      <c r="C17" s="7">
        <v>1600</v>
      </c>
    </row>
    <row r="18" spans="2:9" ht="5.4" customHeight="1" x14ac:dyDescent="0.3"/>
    <row r="20" spans="2:9" ht="5.4" customHeight="1" x14ac:dyDescent="0.3"/>
    <row r="21" spans="2:9" x14ac:dyDescent="0.3">
      <c r="B21" s="20" t="s">
        <v>5</v>
      </c>
      <c r="C21" s="20"/>
      <c r="D21" s="21">
        <v>0.05</v>
      </c>
      <c r="E21" s="21">
        <v>0.03</v>
      </c>
      <c r="F21" s="21">
        <v>0.02</v>
      </c>
      <c r="G21" s="21">
        <v>0.02</v>
      </c>
      <c r="H21" s="21">
        <v>0.02</v>
      </c>
    </row>
    <row r="22" spans="2:9" x14ac:dyDescent="0.3">
      <c r="B22" s="20" t="s">
        <v>6</v>
      </c>
      <c r="C22" s="20"/>
      <c r="D22" s="22">
        <f>+C15</f>
        <v>0.05</v>
      </c>
      <c r="E22" s="21">
        <f>+D22</f>
        <v>0.05</v>
      </c>
      <c r="F22" s="21">
        <f>+E22</f>
        <v>0.05</v>
      </c>
      <c r="G22" s="21">
        <f>+F22</f>
        <v>0.05</v>
      </c>
      <c r="H22" s="21">
        <f>+G22</f>
        <v>0.05</v>
      </c>
    </row>
    <row r="23" spans="2:9" ht="14.4" thickBot="1" x14ac:dyDescent="0.35">
      <c r="B23" s="8" t="s">
        <v>3</v>
      </c>
      <c r="C23" s="9"/>
      <c r="D23" s="10">
        <v>2023</v>
      </c>
      <c r="E23" s="10">
        <f>+D23+1</f>
        <v>2024</v>
      </c>
      <c r="F23" s="10">
        <f t="shared" ref="F23:H23" si="0">+E23+1</f>
        <v>2025</v>
      </c>
      <c r="G23" s="10">
        <f t="shared" si="0"/>
        <v>2026</v>
      </c>
      <c r="H23" s="10">
        <f t="shared" si="0"/>
        <v>2027</v>
      </c>
      <c r="I23" s="11"/>
    </row>
    <row r="24" spans="2:9" ht="14.4" thickTop="1" x14ac:dyDescent="0.3">
      <c r="B24" s="2" t="s">
        <v>4</v>
      </c>
      <c r="D24" s="2">
        <f>+C13</f>
        <v>3500</v>
      </c>
      <c r="E24" s="2">
        <f>+D24*(1+E21)</f>
        <v>3605</v>
      </c>
      <c r="F24" s="2">
        <f t="shared" ref="F24:H24" si="1">+E24*(1+F21)</f>
        <v>3677.1</v>
      </c>
      <c r="G24" s="2">
        <f t="shared" si="1"/>
        <v>3750.6419999999998</v>
      </c>
      <c r="H24" s="2">
        <f t="shared" si="1"/>
        <v>3825.6548399999997</v>
      </c>
    </row>
    <row r="25" spans="2:9" x14ac:dyDescent="0.3">
      <c r="B25" s="2" t="s">
        <v>7</v>
      </c>
      <c r="D25" s="2">
        <v>0</v>
      </c>
      <c r="E25" s="2">
        <f>+D25*(1+E21)</f>
        <v>0</v>
      </c>
      <c r="F25" s="2">
        <f t="shared" ref="F25:H25" si="2">+E25*(1+F21)</f>
        <v>0</v>
      </c>
      <c r="G25" s="2">
        <f t="shared" si="2"/>
        <v>0</v>
      </c>
      <c r="H25" s="2">
        <f t="shared" si="2"/>
        <v>0</v>
      </c>
    </row>
    <row r="26" spans="2:9" x14ac:dyDescent="0.3">
      <c r="B26" s="12" t="s">
        <v>10</v>
      </c>
      <c r="C26" s="13"/>
      <c r="D26" s="12">
        <f>SUM(D24:D25)</f>
        <v>3500</v>
      </c>
      <c r="E26" s="12">
        <f t="shared" ref="E26:H26" si="3">SUM(E24:E25)</f>
        <v>3605</v>
      </c>
      <c r="F26" s="12">
        <f t="shared" si="3"/>
        <v>3677.1</v>
      </c>
      <c r="G26" s="12">
        <f t="shared" si="3"/>
        <v>3750.6419999999998</v>
      </c>
      <c r="H26" s="12">
        <f t="shared" si="3"/>
        <v>3825.6548399999997</v>
      </c>
    </row>
    <row r="27" spans="2:9" x14ac:dyDescent="0.3">
      <c r="B27" s="2" t="s">
        <v>6</v>
      </c>
      <c r="D27" s="2">
        <f>+D24*D22*-1</f>
        <v>-175</v>
      </c>
      <c r="E27" s="2">
        <f t="shared" ref="E27:H27" si="4">+E24*E22*-1</f>
        <v>-180.25</v>
      </c>
      <c r="F27" s="2">
        <f t="shared" si="4"/>
        <v>-183.85500000000002</v>
      </c>
      <c r="G27" s="2">
        <f t="shared" si="4"/>
        <v>-187.53210000000001</v>
      </c>
      <c r="H27" s="2">
        <f t="shared" si="4"/>
        <v>-191.28274199999998</v>
      </c>
    </row>
    <row r="28" spans="2:9" x14ac:dyDescent="0.3">
      <c r="B28" s="2" t="s">
        <v>28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2:9" x14ac:dyDescent="0.3">
      <c r="B29" s="12" t="s">
        <v>8</v>
      </c>
      <c r="C29" s="13"/>
      <c r="D29" s="12">
        <f>SUM(D27:D28)</f>
        <v>-175</v>
      </c>
      <c r="E29" s="12">
        <f t="shared" ref="E29:H29" si="5">SUM(E27:E28)</f>
        <v>-180.25</v>
      </c>
      <c r="F29" s="12">
        <f t="shared" si="5"/>
        <v>-183.85500000000002</v>
      </c>
      <c r="G29" s="12">
        <f t="shared" si="5"/>
        <v>-187.53210000000001</v>
      </c>
      <c r="H29" s="12">
        <f t="shared" si="5"/>
        <v>-191.28274199999998</v>
      </c>
    </row>
    <row r="30" spans="2:9" x14ac:dyDescent="0.3">
      <c r="B30" s="1" t="s">
        <v>9</v>
      </c>
      <c r="C30" s="1"/>
      <c r="D30" s="1">
        <f>+D26+D29</f>
        <v>3325</v>
      </c>
      <c r="E30" s="1">
        <f t="shared" ref="E30:H30" si="6">+E26+E29</f>
        <v>3424.75</v>
      </c>
      <c r="F30" s="1">
        <f t="shared" si="6"/>
        <v>3493.2449999999999</v>
      </c>
      <c r="G30" s="1">
        <f t="shared" si="6"/>
        <v>3563.1098999999999</v>
      </c>
      <c r="H30" s="1">
        <f t="shared" si="6"/>
        <v>3634.3720979999998</v>
      </c>
    </row>
    <row r="31" spans="2:9" x14ac:dyDescent="0.3">
      <c r="B31" s="2" t="s">
        <v>12</v>
      </c>
      <c r="D31" s="2">
        <f>+C14</f>
        <v>-300</v>
      </c>
      <c r="E31" s="2">
        <f>+D31*(E21+1)</f>
        <v>-309</v>
      </c>
      <c r="F31" s="2">
        <f t="shared" ref="F31:H31" si="7">+E31*(F21+1)</f>
        <v>-315.18</v>
      </c>
      <c r="G31" s="2">
        <f t="shared" si="7"/>
        <v>-321.48360000000002</v>
      </c>
      <c r="H31" s="2">
        <f t="shared" si="7"/>
        <v>-327.91327200000001</v>
      </c>
    </row>
    <row r="32" spans="2:9" x14ac:dyDescent="0.3">
      <c r="B32" s="2" t="s">
        <v>13</v>
      </c>
      <c r="D32" s="2">
        <v>0</v>
      </c>
      <c r="E32" s="2">
        <f>+D32*(E21+1)</f>
        <v>0</v>
      </c>
      <c r="F32" s="2">
        <f t="shared" ref="F32:H32" si="8">+E32*(F21+1)</f>
        <v>0</v>
      </c>
      <c r="G32" s="2">
        <f t="shared" si="8"/>
        <v>0</v>
      </c>
      <c r="H32" s="2">
        <f t="shared" si="8"/>
        <v>0</v>
      </c>
    </row>
    <row r="33" spans="2:8" x14ac:dyDescent="0.3">
      <c r="B33" s="2" t="s">
        <v>29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2:8" x14ac:dyDescent="0.3">
      <c r="B34" s="12" t="s">
        <v>15</v>
      </c>
      <c r="C34" s="13"/>
      <c r="D34" s="12">
        <f>SUM(D31:D33)</f>
        <v>-300</v>
      </c>
      <c r="E34" s="12">
        <f>SUM(E31:E33)</f>
        <v>-309</v>
      </c>
      <c r="F34" s="12">
        <f>SUM(F31:F33)</f>
        <v>-315.18</v>
      </c>
      <c r="G34" s="12">
        <f>SUM(G31:G33)</f>
        <v>-321.48360000000002</v>
      </c>
      <c r="H34" s="12">
        <f>SUM(H31:H33)</f>
        <v>-327.91327200000001</v>
      </c>
    </row>
    <row r="35" spans="2:8" x14ac:dyDescent="0.3">
      <c r="B35" s="14" t="s">
        <v>14</v>
      </c>
      <c r="C35" s="15"/>
      <c r="D35" s="14">
        <f>+D30+D34</f>
        <v>3025</v>
      </c>
      <c r="E35" s="14">
        <f t="shared" ref="E35:H35" si="9">+E30+E34</f>
        <v>3115.75</v>
      </c>
      <c r="F35" s="14">
        <f t="shared" si="9"/>
        <v>3178.0650000000001</v>
      </c>
      <c r="G35" s="14">
        <f t="shared" si="9"/>
        <v>3241.6262999999999</v>
      </c>
      <c r="H35" s="14">
        <f t="shared" si="9"/>
        <v>3306.458826</v>
      </c>
    </row>
    <row r="36" spans="2:8" x14ac:dyDescent="0.3">
      <c r="B36" s="2" t="s">
        <v>26</v>
      </c>
      <c r="D36" s="2">
        <f>+$C$7*-$C$9</f>
        <v>-1400.0000000000002</v>
      </c>
      <c r="E36" s="2">
        <f>(+$C$7+D38)*-$C$9</f>
        <v>-1372.0000000000002</v>
      </c>
      <c r="F36" s="2">
        <f>(+$C$7+D38+E38)*-$C$9</f>
        <v>-1344.0000000000002</v>
      </c>
      <c r="G36" s="2">
        <f>(+$C$7+D38+E38+F38)*-$C$9</f>
        <v>-1316.0000000000002</v>
      </c>
      <c r="H36" s="2">
        <f>(+$C$7+D38+E38+F38+G38)*-$C$9</f>
        <v>-1288.0000000000002</v>
      </c>
    </row>
    <row r="37" spans="2:8" x14ac:dyDescent="0.3">
      <c r="B37" s="2" t="s">
        <v>30</v>
      </c>
      <c r="D37" s="2">
        <f>+$C$8*-$C$10</f>
        <v>-1200</v>
      </c>
      <c r="E37" s="2">
        <f>(+$C$8+D39)*-$C$10</f>
        <v>-1200</v>
      </c>
      <c r="F37" s="2">
        <f>(+$C$8+E39+D39)*-$C$10</f>
        <v>-1200</v>
      </c>
      <c r="G37" s="2">
        <f>(+$C$8+F39+E39+D39)*-$C$10</f>
        <v>-1200</v>
      </c>
      <c r="H37" s="2">
        <f>(+$C$8+G39+F39+E39+D39)*-$C$10</f>
        <v>-1200</v>
      </c>
    </row>
    <row r="38" spans="2:8" ht="14.25" customHeight="1" x14ac:dyDescent="0.3">
      <c r="B38" s="2" t="s">
        <v>32</v>
      </c>
      <c r="D38" s="2">
        <f>+$C$7*-$C$11</f>
        <v>-400</v>
      </c>
      <c r="E38" s="2">
        <f>+$C$7*-$C$11</f>
        <v>-400</v>
      </c>
      <c r="F38" s="2">
        <f>+$C$7*-$C$11</f>
        <v>-400</v>
      </c>
      <c r="G38" s="2">
        <f>+$C$7*-$C$11</f>
        <v>-400</v>
      </c>
      <c r="H38" s="2">
        <f>+$C$7*-$C$11</f>
        <v>-400</v>
      </c>
    </row>
    <row r="39" spans="2:8" ht="14.25" customHeight="1" x14ac:dyDescent="0.3">
      <c r="B39" s="2" t="s">
        <v>33</v>
      </c>
      <c r="D39" s="2">
        <f>+$C$8*-$C$12</f>
        <v>0</v>
      </c>
      <c r="E39" s="2">
        <f>+$C$8*-$C$12</f>
        <v>0</v>
      </c>
      <c r="F39" s="2">
        <f>+$C$8*-$C$12</f>
        <v>0</v>
      </c>
      <c r="G39" s="2">
        <f>+$C$8*-$C$12</f>
        <v>0</v>
      </c>
      <c r="H39" s="2">
        <f>+$C$8*-$C$12</f>
        <v>0</v>
      </c>
    </row>
    <row r="40" spans="2:8" x14ac:dyDescent="0.3">
      <c r="B40" s="2" t="s">
        <v>16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2:8" x14ac:dyDescent="0.3">
      <c r="B41" s="12" t="s">
        <v>17</v>
      </c>
      <c r="C41" s="13"/>
      <c r="D41" s="12">
        <f>SUM(D36:D40)</f>
        <v>-3000</v>
      </c>
      <c r="E41" s="12">
        <f t="shared" ref="E41:H41" si="10">SUM(E36:E40)</f>
        <v>-2972</v>
      </c>
      <c r="F41" s="12">
        <f t="shared" si="10"/>
        <v>-2944</v>
      </c>
      <c r="G41" s="12">
        <f t="shared" si="10"/>
        <v>-2916</v>
      </c>
      <c r="H41" s="12">
        <f t="shared" si="10"/>
        <v>-2888</v>
      </c>
    </row>
    <row r="42" spans="2:8" x14ac:dyDescent="0.3">
      <c r="B42" s="1" t="s">
        <v>18</v>
      </c>
      <c r="C42" s="1"/>
      <c r="D42" s="2">
        <f>+D35+D41</f>
        <v>25</v>
      </c>
      <c r="E42" s="2">
        <f>+E35+E41</f>
        <v>143.75</v>
      </c>
      <c r="F42" s="2">
        <f>+F35+F41</f>
        <v>234.06500000000005</v>
      </c>
      <c r="G42" s="2">
        <f>+G35+G41</f>
        <v>325.6262999999999</v>
      </c>
      <c r="H42" s="2">
        <f>+H35+H41</f>
        <v>418.45882600000004</v>
      </c>
    </row>
    <row r="43" spans="2:8" x14ac:dyDescent="0.3">
      <c r="B43" s="1" t="s">
        <v>19</v>
      </c>
      <c r="D43" s="2">
        <f>+D42</f>
        <v>25</v>
      </c>
      <c r="E43" s="2">
        <f>+D43+E42</f>
        <v>168.75</v>
      </c>
      <c r="F43" s="2">
        <f t="shared" ref="F43:H43" si="11">+E43+F42</f>
        <v>402.81500000000005</v>
      </c>
      <c r="G43" s="2">
        <f t="shared" si="11"/>
        <v>728.44129999999996</v>
      </c>
      <c r="H43" s="2">
        <f t="shared" si="11"/>
        <v>1146.900126</v>
      </c>
    </row>
  </sheetData>
  <conditionalFormatting sqref="D42:H43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9">
    <cfRule type="cellIs" dxfId="6" priority="3" operator="lessThan">
      <formula>0.75</formula>
    </cfRule>
    <cfRule type="cellIs" dxfId="5" priority="4" operator="greaterThan">
      <formula>0.75</formula>
    </cfRule>
    <cfRule type="cellIs" dxfId="4" priority="5" operator="lessThan">
      <formula>0.75</formula>
    </cfRule>
    <cfRule type="cellIs" dxfId="3" priority="6" operator="greaterThan">
      <formula>0.74</formula>
    </cfRule>
    <cfRule type="cellIs" dxfId="2" priority="7" operator="greaterThan">
      <formula>74</formula>
    </cfRule>
  </conditionalFormatting>
  <conditionalFormatting sqref="J4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43BDEF15783428364AE79E19FA8D2" ma:contentTypeVersion="16" ma:contentTypeDescription="Skapa ett nytt dokument." ma:contentTypeScope="" ma:versionID="71ecefa78ecd752b0df7c49a13740533">
  <xsd:schema xmlns:xsd="http://www.w3.org/2001/XMLSchema" xmlns:xs="http://www.w3.org/2001/XMLSchema" xmlns:p="http://schemas.microsoft.com/office/2006/metadata/properties" xmlns:ns2="29ef9a17-e4a4-420d-9ac4-a1e408adc8fa" xmlns:ns3="621ff834-964c-48d4-a314-c331a36edb53" targetNamespace="http://schemas.microsoft.com/office/2006/metadata/properties" ma:root="true" ma:fieldsID="f542d77a05f2a08514101d0601ae5e6a" ns2:_="" ns3:_="">
    <xsd:import namespace="29ef9a17-e4a4-420d-9ac4-a1e408adc8fa"/>
    <xsd:import namespace="621ff834-964c-48d4-a314-c331a36ed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f9a17-e4a4-420d-9ac4-a1e408adc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96472158-410d-418c-96ee-13163d4283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ff834-964c-48d4-a314-c331a36ed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d3183d-2ee8-4e7c-9195-d4113a808915}" ma:internalName="TaxCatchAll" ma:showField="CatchAllData" ma:web="621ff834-964c-48d4-a314-c331a36ed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f9a17-e4a4-420d-9ac4-a1e408adc8fa">
      <Terms xmlns="http://schemas.microsoft.com/office/infopath/2007/PartnerControls"/>
    </lcf76f155ced4ddcb4097134ff3c332f>
    <TaxCatchAll xmlns="621ff834-964c-48d4-a314-c331a36edb53" xsi:nil="true"/>
  </documentManagement>
</p:properties>
</file>

<file path=customXml/itemProps1.xml><?xml version="1.0" encoding="utf-8"?>
<ds:datastoreItem xmlns:ds="http://schemas.openxmlformats.org/officeDocument/2006/customXml" ds:itemID="{AC4FFECD-6266-44BC-8AA6-926E8D1C2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f9a17-e4a4-420d-9ac4-a1e408adc8fa"/>
    <ds:schemaRef ds:uri="621ff834-964c-48d4-a314-c331a36ed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D456D3-A74D-4851-8DDC-0E02C68319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1CA8C-F114-41B8-9528-625A363B4818}">
  <ds:schemaRefs>
    <ds:schemaRef ds:uri="http://schemas.microsoft.com/office/2006/metadata/properties"/>
    <ds:schemaRef ds:uri="http://schemas.microsoft.com/office/infopath/2007/PartnerControls"/>
    <ds:schemaRef ds:uri="29ef9a17-e4a4-420d-9ac4-a1e408adc8fa"/>
    <ds:schemaRef ds:uri="621ff834-964c-48d4-a314-c331a36edb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Kalkyl Fastighetslån Triol</vt:lpstr>
      <vt:lpstr>'Kalkyl Fastighetslån Triol'!Print_Area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Ulfsparre</dc:creator>
  <cp:lastModifiedBy>Claes Ulfsparre</cp:lastModifiedBy>
  <cp:lastPrinted>2023-02-02T12:58:48Z</cp:lastPrinted>
  <dcterms:created xsi:type="dcterms:W3CDTF">2023-02-02T09:44:36Z</dcterms:created>
  <dcterms:modified xsi:type="dcterms:W3CDTF">2023-05-12T08:15:44Z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0x0101000DA43BDEF15783428364AE79E19FA8D2</vt:lpwstr>
  </property>
</Properties>
</file>