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olkapital.sharepoint.com/sites/TriolKapital/Delade dokument/Marknad/"/>
    </mc:Choice>
  </mc:AlternateContent>
  <xr:revisionPtr revIDLastSave="0" documentId="8_{6EEB344F-0DD7-4E3A-AF9F-04B96CA185F2}" xr6:coauthVersionLast="47" xr6:coauthVersionMax="47" xr10:uidLastSave="{00000000-0000-0000-0000-000000000000}"/>
  <bookViews>
    <workbookView xWindow="30612" yWindow="-108" windowWidth="30936" windowHeight="16896" xr2:uid="{F6BDB616-E2B0-4ADE-80D1-ABED3199BB35}"/>
  </bookViews>
  <sheets>
    <sheet name="Kalkyl Fastighetslån Tri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37" i="1"/>
  <c r="D36" i="1"/>
  <c r="D35" i="1"/>
  <c r="D34" i="1"/>
  <c r="H9" i="1"/>
  <c r="H8" i="1"/>
  <c r="H7" i="1"/>
  <c r="D29" i="1"/>
  <c r="E29" i="1" s="1"/>
  <c r="E32" i="1" s="1"/>
  <c r="D22" i="1"/>
  <c r="D24" i="1" s="1"/>
  <c r="H37" i="1"/>
  <c r="G37" i="1"/>
  <c r="F37" i="1"/>
  <c r="E37" i="1"/>
  <c r="H35" i="1" s="1"/>
  <c r="H36" i="1"/>
  <c r="G36" i="1"/>
  <c r="F36" i="1"/>
  <c r="E36" i="1"/>
  <c r="E34" i="1"/>
  <c r="E39" i="1" s="1"/>
  <c r="G35" i="1"/>
  <c r="F35" i="1"/>
  <c r="E35" i="1"/>
  <c r="D39" i="1"/>
  <c r="F30" i="1"/>
  <c r="G30" i="1" s="1"/>
  <c r="H30" i="1" s="1"/>
  <c r="E30" i="1"/>
  <c r="F23" i="1"/>
  <c r="G23" i="1" s="1"/>
  <c r="H23" i="1" s="1"/>
  <c r="E23" i="1"/>
  <c r="F34" i="1" l="1"/>
  <c r="F39" i="1" s="1"/>
  <c r="D32" i="1"/>
  <c r="G34" i="1"/>
  <c r="G39" i="1" s="1"/>
  <c r="D25" i="1"/>
  <c r="D27" i="1" s="1"/>
  <c r="D28" i="1" s="1"/>
  <c r="D33" i="1" s="1"/>
  <c r="D40" i="1" s="1"/>
  <c r="D41" i="1" s="1"/>
  <c r="F29" i="1"/>
  <c r="H34" i="1"/>
  <c r="H39" i="1" s="1"/>
  <c r="E22" i="1"/>
  <c r="F32" i="1" l="1"/>
  <c r="G29" i="1"/>
  <c r="E24" i="1"/>
  <c r="F22" i="1"/>
  <c r="E25" i="1"/>
  <c r="E27" i="1" s="1"/>
  <c r="F25" i="1" l="1"/>
  <c r="F27" i="1" s="1"/>
  <c r="G22" i="1"/>
  <c r="F24" i="1"/>
  <c r="E28" i="1"/>
  <c r="E33" i="1" s="1"/>
  <c r="E40" i="1" s="1"/>
  <c r="E41" i="1" s="1"/>
  <c r="G32" i="1"/>
  <c r="H29" i="1"/>
  <c r="H32" i="1" s="1"/>
  <c r="F28" i="1" l="1"/>
  <c r="F33" i="1" s="1"/>
  <c r="F40" i="1" s="1"/>
  <c r="F41" i="1" s="1"/>
  <c r="H22" i="1"/>
  <c r="G25" i="1"/>
  <c r="G27" i="1" s="1"/>
  <c r="G24" i="1"/>
  <c r="G28" i="1" s="1"/>
  <c r="G33" i="1" s="1"/>
  <c r="G40" i="1" s="1"/>
  <c r="H25" i="1" l="1"/>
  <c r="H27" i="1" s="1"/>
  <c r="H24" i="1"/>
  <c r="G41" i="1"/>
  <c r="H28" i="1" l="1"/>
  <c r="H33" i="1" s="1"/>
  <c r="H40" i="1" s="1"/>
  <c r="H41" i="1" s="1"/>
</calcChain>
</file>

<file path=xl/sharedStrings.xml><?xml version="1.0" encoding="utf-8"?>
<sst xmlns="http://schemas.openxmlformats.org/spreadsheetml/2006/main" count="41" uniqueCount="40">
  <si>
    <t>Kalkyl fastighetslån Triol Kapital</t>
  </si>
  <si>
    <t>Fyll i orangea fält</t>
  </si>
  <si>
    <t>Fyll i:</t>
  </si>
  <si>
    <t>Nyckeltal:</t>
  </si>
  <si>
    <t>Seniort lån (KSEK)</t>
  </si>
  <si>
    <t>Snitthyra/kvm</t>
  </si>
  <si>
    <t>Juniort lån (KSEK)</t>
  </si>
  <si>
    <t>Snittdriftskostnad/kvm</t>
  </si>
  <si>
    <t>Ränta seniort lån (%)</t>
  </si>
  <si>
    <t>LTV (Loan-to-Value)</t>
  </si>
  <si>
    <t>Ränta juniort lån (%)</t>
  </si>
  <si>
    <t>Amortering seniort lån (%)</t>
  </si>
  <si>
    <t>Amortering juniort lån (%)</t>
  </si>
  <si>
    <t>Hyra vid fullt uthyrt (KSEK år)</t>
  </si>
  <si>
    <t>Drift &amp; Underhåll (KSEK år)</t>
  </si>
  <si>
    <t>Vakansgrad (%)</t>
  </si>
  <si>
    <t>Värde (KSEK)</t>
  </si>
  <si>
    <t>Ythyrningsbar yta (kvm)</t>
  </si>
  <si>
    <t>Inflation</t>
  </si>
  <si>
    <t>Vakans</t>
  </si>
  <si>
    <t>År</t>
  </si>
  <si>
    <t>Hyra</t>
  </si>
  <si>
    <t>Öviga intäkter</t>
  </si>
  <si>
    <t>Summa bruttointäkt</t>
  </si>
  <si>
    <t>Hyresrabatt/övrigt</t>
  </si>
  <si>
    <t>Intäktsbortfall</t>
  </si>
  <si>
    <t>Nettointäkt</t>
  </si>
  <si>
    <t>Drift och underhåll</t>
  </si>
  <si>
    <t>Övriga kostnader</t>
  </si>
  <si>
    <t>Fastighetsskatt</t>
  </si>
  <si>
    <t>Nettokostnader</t>
  </si>
  <si>
    <t>Driftnetto</t>
  </si>
  <si>
    <t>Ränta seniort lån</t>
  </si>
  <si>
    <t>Ränta juniort lån</t>
  </si>
  <si>
    <t>Amortering seniort lån</t>
  </si>
  <si>
    <t>Amortering juniort lån</t>
  </si>
  <si>
    <t>Öviga finansiella kostnader</t>
  </si>
  <si>
    <t>Finansiella kostnader</t>
  </si>
  <si>
    <t>Kassaflöde</t>
  </si>
  <si>
    <t>Ackumulerad kassa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</si>
</sst>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E7F7E"/>
      <name val="DM Sans"/>
    </font>
    <font>
      <sz val="20"/>
      <color rgb="FF0E7F7E"/>
      <name val="DM Sans"/>
    </font>
    <font>
      <sz val="10"/>
      <color theme="0"/>
      <name val="DM Sans"/>
    </font>
    <font>
      <sz val="10"/>
      <color theme="1"/>
      <name val="DM Sans"/>
    </font>
    <font>
      <b/>
      <sz val="10"/>
      <color theme="1"/>
      <name val="DM Sans"/>
    </font>
    <font>
      <b/>
      <sz val="10"/>
      <color rgb="FFE6C397"/>
      <name val="DM Sans"/>
    </font>
    <font>
      <i/>
      <sz val="9"/>
      <color theme="1"/>
      <name val="DM Sans"/>
    </font>
    <font>
      <sz val="11"/>
      <color theme="1"/>
      <name val="DM Sans"/>
    </font>
    <font>
      <b/>
      <sz val="10"/>
      <color theme="0"/>
      <name val="DM Sans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0C7F7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rgb="FFFF9900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rgb="FFFF990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9900"/>
      </left>
      <right/>
      <top style="thin">
        <color rgb="FFFF9900"/>
      </top>
      <bottom style="thin">
        <color theme="1"/>
      </bottom>
      <diagonal/>
    </border>
    <border>
      <left/>
      <right/>
      <top style="thin">
        <color rgb="FFFF9900"/>
      </top>
      <bottom style="thin">
        <color theme="1"/>
      </bottom>
      <diagonal/>
    </border>
    <border>
      <left/>
      <right style="thin">
        <color rgb="FFFF9900"/>
      </right>
      <top style="thin">
        <color rgb="FFFF9900"/>
      </top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6" fillId="2" borderId="0" xfId="0" applyNumberFormat="1" applyFont="1" applyFill="1"/>
    <xf numFmtId="3" fontId="6" fillId="0" borderId="0" xfId="0" applyNumberFormat="1" applyFont="1"/>
    <xf numFmtId="3" fontId="7" fillId="0" borderId="0" xfId="0" applyNumberFormat="1" applyFont="1"/>
    <xf numFmtId="3" fontId="5" fillId="2" borderId="2" xfId="0" applyNumberFormat="1" applyFont="1" applyFill="1" applyBorder="1"/>
    <xf numFmtId="3" fontId="5" fillId="2" borderId="4" xfId="0" applyNumberFormat="1" applyFont="1" applyFill="1" applyBorder="1"/>
    <xf numFmtId="164" fontId="5" fillId="2" borderId="4" xfId="1" applyNumberFormat="1" applyFont="1" applyFill="1" applyBorder="1"/>
    <xf numFmtId="164" fontId="5" fillId="2" borderId="2" xfId="1" applyNumberFormat="1" applyFont="1" applyFill="1" applyBorder="1"/>
    <xf numFmtId="165" fontId="5" fillId="0" borderId="0" xfId="0" applyNumberFormat="1" applyFont="1"/>
    <xf numFmtId="3" fontId="8" fillId="0" borderId="1" xfId="0" applyNumberFormat="1" applyFont="1" applyBorder="1"/>
    <xf numFmtId="3" fontId="8" fillId="0" borderId="2" xfId="0" applyNumberFormat="1" applyFont="1" applyBorder="1"/>
    <xf numFmtId="9" fontId="8" fillId="2" borderId="6" xfId="1" applyFont="1" applyFill="1" applyBorder="1"/>
    <xf numFmtId="9" fontId="8" fillId="2" borderId="7" xfId="1" applyFont="1" applyFill="1" applyBorder="1"/>
    <xf numFmtId="9" fontId="8" fillId="2" borderId="8" xfId="1" applyFont="1" applyFill="1" applyBorder="1"/>
    <xf numFmtId="9" fontId="8" fillId="0" borderId="1" xfId="1" applyFont="1" applyFill="1" applyBorder="1"/>
    <xf numFmtId="9" fontId="8" fillId="2" borderId="3" xfId="1" applyFont="1" applyFill="1" applyBorder="1"/>
    <xf numFmtId="9" fontId="8" fillId="2" borderId="4" xfId="1" applyFont="1" applyFill="1" applyBorder="1"/>
    <xf numFmtId="3" fontId="6" fillId="0" borderId="9" xfId="0" applyNumberFormat="1" applyFont="1" applyBorder="1"/>
    <xf numFmtId="3" fontId="5" fillId="0" borderId="9" xfId="0" applyNumberFormat="1" applyFont="1" applyBorder="1"/>
    <xf numFmtId="1" fontId="6" fillId="0" borderId="9" xfId="0" applyNumberFormat="1" applyFont="1" applyBorder="1"/>
    <xf numFmtId="3" fontId="6" fillId="4" borderId="0" xfId="0" applyNumberFormat="1" applyFont="1" applyFill="1"/>
    <xf numFmtId="3" fontId="5" fillId="4" borderId="0" xfId="0" applyNumberFormat="1" applyFont="1" applyFill="1"/>
    <xf numFmtId="3" fontId="6" fillId="5" borderId="0" xfId="0" applyNumberFormat="1" applyFont="1" applyFill="1"/>
    <xf numFmtId="3" fontId="5" fillId="5" borderId="0" xfId="0" applyNumberFormat="1" applyFont="1" applyFill="1"/>
    <xf numFmtId="3" fontId="9" fillId="0" borderId="0" xfId="0" applyNumberFormat="1" applyFont="1"/>
    <xf numFmtId="9" fontId="10" fillId="3" borderId="5" xfId="1" applyFont="1" applyFill="1" applyBorder="1"/>
    <xf numFmtId="9" fontId="10" fillId="3" borderId="0" xfId="1" applyFont="1" applyFill="1" applyBorder="1"/>
    <xf numFmtId="3" fontId="10" fillId="3" borderId="0" xfId="1" applyNumberFormat="1" applyFont="1" applyFill="1" applyBorder="1"/>
    <xf numFmtId="3" fontId="9" fillId="0" borderId="0" xfId="0" applyNumberFormat="1" applyFont="1" applyBorder="1"/>
    <xf numFmtId="3" fontId="5" fillId="0" borderId="1" xfId="0" applyNumberFormat="1" applyFont="1" applyBorder="1"/>
    <xf numFmtId="3" fontId="5" fillId="0" borderId="3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3017-D62C-44D5-B3D2-886255026954}">
  <sheetPr>
    <pageSetUpPr fitToPage="1"/>
  </sheetPr>
  <dimension ref="B1:I43"/>
  <sheetViews>
    <sheetView showGridLines="0" tabSelected="1" zoomScaleNormal="100" workbookViewId="0">
      <selection activeCell="D20" sqref="D20"/>
    </sheetView>
  </sheetViews>
  <sheetFormatPr defaultRowHeight="15" x14ac:dyDescent="0.35"/>
  <cols>
    <col min="1" max="1" width="4.6640625" style="28" customWidth="1"/>
    <col min="2" max="2" width="31" style="28" customWidth="1"/>
    <col min="3" max="16384" width="8.88671875" style="28"/>
  </cols>
  <sheetData>
    <row r="1" spans="2:8" ht="6.6" customHeight="1" x14ac:dyDescent="0.35"/>
    <row r="2" spans="2:8" ht="26.4" x14ac:dyDescent="0.55000000000000004">
      <c r="B2" s="1" t="s">
        <v>0</v>
      </c>
      <c r="C2" s="1"/>
      <c r="D2" s="2"/>
      <c r="E2" s="3"/>
      <c r="F2" s="3"/>
      <c r="G2" s="3"/>
      <c r="H2" s="3"/>
    </row>
    <row r="3" spans="2:8" ht="4.2" customHeight="1" x14ac:dyDescent="0.35">
      <c r="B3" s="4"/>
      <c r="C3" s="4"/>
      <c r="D3" s="4"/>
      <c r="E3" s="4"/>
      <c r="F3" s="4"/>
      <c r="G3" s="4"/>
      <c r="H3" s="4"/>
    </row>
    <row r="4" spans="2:8" x14ac:dyDescent="0.35">
      <c r="B4" s="5" t="s">
        <v>1</v>
      </c>
      <c r="C4" s="4"/>
      <c r="D4" s="4"/>
      <c r="E4" s="4"/>
      <c r="F4" s="4"/>
      <c r="G4" s="4"/>
      <c r="H4" s="4"/>
    </row>
    <row r="5" spans="2:8" ht="4.8" customHeight="1" x14ac:dyDescent="0.35">
      <c r="B5" s="6"/>
      <c r="C5" s="4"/>
      <c r="D5" s="4"/>
      <c r="E5" s="4"/>
      <c r="F5" s="4"/>
      <c r="G5" s="4"/>
      <c r="H5" s="4"/>
    </row>
    <row r="6" spans="2:8" x14ac:dyDescent="0.35">
      <c r="B6" s="7"/>
      <c r="C6" s="6" t="s">
        <v>2</v>
      </c>
      <c r="D6" s="4"/>
      <c r="E6" s="6" t="s">
        <v>3</v>
      </c>
      <c r="F6" s="4"/>
      <c r="G6" s="4"/>
      <c r="H6" s="4"/>
    </row>
    <row r="7" spans="2:8" x14ac:dyDescent="0.35">
      <c r="B7" s="33" t="s">
        <v>4</v>
      </c>
      <c r="C7" s="8">
        <v>20000</v>
      </c>
      <c r="D7" s="4"/>
      <c r="E7" s="4" t="s">
        <v>5</v>
      </c>
      <c r="F7" s="4"/>
      <c r="G7" s="4"/>
      <c r="H7" s="4">
        <f>+C13*1000/C17</f>
        <v>2187.5</v>
      </c>
    </row>
    <row r="8" spans="2:8" x14ac:dyDescent="0.35">
      <c r="B8" s="34" t="s">
        <v>6</v>
      </c>
      <c r="C8" s="9">
        <v>10000</v>
      </c>
      <c r="D8" s="4"/>
      <c r="E8" s="4" t="s">
        <v>7</v>
      </c>
      <c r="F8" s="4"/>
      <c r="G8" s="4"/>
      <c r="H8" s="4">
        <f>+C14*1000/C17</f>
        <v>-187.5</v>
      </c>
    </row>
    <row r="9" spans="2:8" x14ac:dyDescent="0.35">
      <c r="B9" s="34" t="s">
        <v>8</v>
      </c>
      <c r="C9" s="10">
        <v>7.0000000000000007E-2</v>
      </c>
      <c r="D9" s="4"/>
      <c r="E9" s="4" t="s">
        <v>9</v>
      </c>
      <c r="F9" s="4"/>
      <c r="G9" s="4"/>
      <c r="H9" s="29">
        <f>(C7+C8)/C16</f>
        <v>0.6</v>
      </c>
    </row>
    <row r="10" spans="2:8" x14ac:dyDescent="0.35">
      <c r="B10" s="34" t="s">
        <v>10</v>
      </c>
      <c r="C10" s="11">
        <v>0.12</v>
      </c>
      <c r="D10" s="4"/>
      <c r="E10" s="4"/>
      <c r="F10" s="4"/>
      <c r="G10" s="4"/>
      <c r="H10" s="4"/>
    </row>
    <row r="11" spans="2:8" x14ac:dyDescent="0.35">
      <c r="B11" s="34" t="s">
        <v>11</v>
      </c>
      <c r="C11" s="10">
        <v>0.02</v>
      </c>
      <c r="D11" s="4"/>
      <c r="E11" s="4"/>
      <c r="F11" s="4"/>
      <c r="G11" s="4"/>
      <c r="H11" s="4"/>
    </row>
    <row r="12" spans="2:8" x14ac:dyDescent="0.35">
      <c r="B12" s="34" t="s">
        <v>12</v>
      </c>
      <c r="C12" s="10">
        <v>0</v>
      </c>
      <c r="D12" s="4"/>
      <c r="E12" s="4"/>
      <c r="F12" s="4"/>
      <c r="G12" s="4"/>
      <c r="H12" s="4"/>
    </row>
    <row r="13" spans="2:8" x14ac:dyDescent="0.35">
      <c r="B13" s="34" t="s">
        <v>13</v>
      </c>
      <c r="C13" s="9">
        <v>3500</v>
      </c>
      <c r="D13" s="4"/>
      <c r="E13" s="4"/>
      <c r="F13" s="4"/>
      <c r="G13" s="4"/>
      <c r="H13" s="4"/>
    </row>
    <row r="14" spans="2:8" x14ac:dyDescent="0.35">
      <c r="B14" s="34" t="s">
        <v>14</v>
      </c>
      <c r="C14" s="9">
        <v>-300</v>
      </c>
      <c r="D14" s="12"/>
      <c r="E14" s="4"/>
      <c r="F14" s="4"/>
      <c r="G14" s="4"/>
      <c r="H14" s="4"/>
    </row>
    <row r="15" spans="2:8" x14ac:dyDescent="0.35">
      <c r="B15" s="34" t="s">
        <v>15</v>
      </c>
      <c r="C15" s="10">
        <v>0.05</v>
      </c>
      <c r="D15" s="4"/>
      <c r="E15" s="4"/>
      <c r="F15" s="4"/>
      <c r="G15" s="4"/>
      <c r="H15" s="4"/>
    </row>
    <row r="16" spans="2:8" x14ac:dyDescent="0.35">
      <c r="B16" s="34" t="s">
        <v>16</v>
      </c>
      <c r="C16" s="9">
        <v>50000</v>
      </c>
      <c r="D16" s="4"/>
      <c r="E16" s="4"/>
      <c r="F16" s="4"/>
      <c r="G16" s="4"/>
      <c r="H16" s="4"/>
    </row>
    <row r="17" spans="2:8" x14ac:dyDescent="0.35">
      <c r="B17" s="34" t="s">
        <v>17</v>
      </c>
      <c r="C17" s="8">
        <v>1600</v>
      </c>
      <c r="D17" s="4"/>
      <c r="E17" s="4"/>
      <c r="F17" s="4"/>
      <c r="G17" s="4"/>
      <c r="H17" s="4"/>
    </row>
    <row r="18" spans="2:8" ht="7.2" customHeight="1" x14ac:dyDescent="0.35">
      <c r="B18" s="4"/>
      <c r="C18" s="4"/>
      <c r="D18" s="4"/>
      <c r="E18" s="4"/>
      <c r="F18" s="4"/>
      <c r="G18" s="4"/>
      <c r="H18" s="4"/>
    </row>
    <row r="19" spans="2:8" x14ac:dyDescent="0.35">
      <c r="B19" s="13" t="s">
        <v>18</v>
      </c>
      <c r="C19" s="14"/>
      <c r="D19" s="15">
        <v>0.05</v>
      </c>
      <c r="E19" s="16">
        <v>0.03</v>
      </c>
      <c r="F19" s="16">
        <v>0.02</v>
      </c>
      <c r="G19" s="16">
        <v>0.02</v>
      </c>
      <c r="H19" s="17">
        <v>0.02</v>
      </c>
    </row>
    <row r="20" spans="2:8" x14ac:dyDescent="0.35">
      <c r="B20" s="13" t="s">
        <v>19</v>
      </c>
      <c r="C20" s="13"/>
      <c r="D20" s="18">
        <f>+C15</f>
        <v>0.05</v>
      </c>
      <c r="E20" s="19">
        <v>0.05</v>
      </c>
      <c r="F20" s="19">
        <v>0.05</v>
      </c>
      <c r="G20" s="19">
        <v>0.05</v>
      </c>
      <c r="H20" s="20">
        <v>0.05</v>
      </c>
    </row>
    <row r="21" spans="2:8" ht="15.6" thickBot="1" x14ac:dyDescent="0.4">
      <c r="B21" s="21" t="s">
        <v>20</v>
      </c>
      <c r="C21" s="22"/>
      <c r="D21" s="23">
        <v>2023</v>
      </c>
      <c r="E21" s="23">
        <v>2024</v>
      </c>
      <c r="F21" s="23">
        <v>2025</v>
      </c>
      <c r="G21" s="23">
        <v>2026</v>
      </c>
      <c r="H21" s="23">
        <v>2027</v>
      </c>
    </row>
    <row r="22" spans="2:8" ht="13.8" customHeight="1" thickTop="1" x14ac:dyDescent="0.35">
      <c r="B22" s="4" t="s">
        <v>21</v>
      </c>
      <c r="C22" s="4"/>
      <c r="D22" s="4">
        <f>+C13</f>
        <v>3500</v>
      </c>
      <c r="E22" s="4">
        <f>+D22*(1+E19)</f>
        <v>3605</v>
      </c>
      <c r="F22" s="4">
        <f t="shared" ref="F22:H22" si="0">+E22*(1+F19)</f>
        <v>3677.1</v>
      </c>
      <c r="G22" s="4">
        <f t="shared" si="0"/>
        <v>3750.6419999999998</v>
      </c>
      <c r="H22" s="4">
        <f t="shared" si="0"/>
        <v>3825.6548399999997</v>
      </c>
    </row>
    <row r="23" spans="2:8" ht="13.8" customHeight="1" x14ac:dyDescent="0.35">
      <c r="B23" s="4" t="s">
        <v>22</v>
      </c>
      <c r="C23" s="4"/>
      <c r="D23" s="4">
        <v>0</v>
      </c>
      <c r="E23" s="4">
        <f>+D23*(1+E19)</f>
        <v>0</v>
      </c>
      <c r="F23" s="4">
        <f t="shared" ref="F23:H23" si="1">+E23*(1+F19)</f>
        <v>0</v>
      </c>
      <c r="G23" s="4">
        <f t="shared" si="1"/>
        <v>0</v>
      </c>
      <c r="H23" s="4">
        <f t="shared" si="1"/>
        <v>0</v>
      </c>
    </row>
    <row r="24" spans="2:8" ht="13.8" customHeight="1" x14ac:dyDescent="0.35">
      <c r="B24" s="24" t="s">
        <v>23</v>
      </c>
      <c r="C24" s="25"/>
      <c r="D24" s="24">
        <f>SUM(D22:D23)</f>
        <v>3500</v>
      </c>
      <c r="E24" s="24">
        <f t="shared" ref="E24:H24" si="2">SUM(E22:E23)</f>
        <v>3605</v>
      </c>
      <c r="F24" s="24">
        <f t="shared" si="2"/>
        <v>3677.1</v>
      </c>
      <c r="G24" s="24">
        <f t="shared" si="2"/>
        <v>3750.6419999999998</v>
      </c>
      <c r="H24" s="24">
        <f t="shared" si="2"/>
        <v>3825.6548399999997</v>
      </c>
    </row>
    <row r="25" spans="2:8" ht="13.8" customHeight="1" x14ac:dyDescent="0.35">
      <c r="B25" s="4" t="s">
        <v>19</v>
      </c>
      <c r="C25" s="4"/>
      <c r="D25" s="4">
        <f>+D22*D20*-1</f>
        <v>-175</v>
      </c>
      <c r="E25" s="4">
        <f t="shared" ref="E25:H25" si="3">+E22*E20*-1</f>
        <v>-180.25</v>
      </c>
      <c r="F25" s="4">
        <f t="shared" si="3"/>
        <v>-183.85500000000002</v>
      </c>
      <c r="G25" s="4">
        <f t="shared" si="3"/>
        <v>-187.53210000000001</v>
      </c>
      <c r="H25" s="4">
        <f t="shared" si="3"/>
        <v>-191.28274199999998</v>
      </c>
    </row>
    <row r="26" spans="2:8" ht="13.8" customHeight="1" x14ac:dyDescent="0.35">
      <c r="B26" s="4" t="s">
        <v>24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2:8" ht="13.8" customHeight="1" x14ac:dyDescent="0.35">
      <c r="B27" s="24" t="s">
        <v>25</v>
      </c>
      <c r="C27" s="25"/>
      <c r="D27" s="24">
        <f>SUM(D25:D26)</f>
        <v>-175</v>
      </c>
      <c r="E27" s="24">
        <f t="shared" ref="E27:H27" si="4">SUM(E25:E26)</f>
        <v>-180.25</v>
      </c>
      <c r="F27" s="24">
        <f t="shared" si="4"/>
        <v>-183.85500000000002</v>
      </c>
      <c r="G27" s="24">
        <f t="shared" si="4"/>
        <v>-187.53210000000001</v>
      </c>
      <c r="H27" s="24">
        <f t="shared" si="4"/>
        <v>-191.28274199999998</v>
      </c>
    </row>
    <row r="28" spans="2:8" ht="13.8" customHeight="1" x14ac:dyDescent="0.35">
      <c r="B28" s="6" t="s">
        <v>26</v>
      </c>
      <c r="C28" s="6"/>
      <c r="D28" s="6">
        <f>+D24+D27</f>
        <v>3325</v>
      </c>
      <c r="E28" s="6">
        <f t="shared" ref="E28:H28" si="5">+E24+E27</f>
        <v>3424.75</v>
      </c>
      <c r="F28" s="6">
        <f t="shared" si="5"/>
        <v>3493.2449999999999</v>
      </c>
      <c r="G28" s="6">
        <f t="shared" si="5"/>
        <v>3563.1098999999999</v>
      </c>
      <c r="H28" s="6">
        <f t="shared" si="5"/>
        <v>3634.3720979999998</v>
      </c>
    </row>
    <row r="29" spans="2:8" ht="13.8" customHeight="1" x14ac:dyDescent="0.35">
      <c r="B29" s="4" t="s">
        <v>27</v>
      </c>
      <c r="C29" s="4"/>
      <c r="D29" s="4">
        <f>+C14</f>
        <v>-300</v>
      </c>
      <c r="E29" s="4">
        <f>+D29*(E19+1)</f>
        <v>-309</v>
      </c>
      <c r="F29" s="4">
        <f t="shared" ref="F29:H29" si="6">+E29*(F19+1)</f>
        <v>-315.18</v>
      </c>
      <c r="G29" s="4">
        <f t="shared" si="6"/>
        <v>-321.48360000000002</v>
      </c>
      <c r="H29" s="4">
        <f t="shared" si="6"/>
        <v>-327.91327200000001</v>
      </c>
    </row>
    <row r="30" spans="2:8" ht="13.8" customHeight="1" x14ac:dyDescent="0.35">
      <c r="B30" s="4" t="s">
        <v>28</v>
      </c>
      <c r="C30" s="4"/>
      <c r="D30" s="4">
        <v>0</v>
      </c>
      <c r="E30" s="4">
        <f>+D30*(E19+1)</f>
        <v>0</v>
      </c>
      <c r="F30" s="4">
        <f t="shared" ref="F30:H30" si="7">+E30*(F19+1)</f>
        <v>0</v>
      </c>
      <c r="G30" s="4">
        <f t="shared" si="7"/>
        <v>0</v>
      </c>
      <c r="H30" s="4">
        <f t="shared" si="7"/>
        <v>0</v>
      </c>
    </row>
    <row r="31" spans="2:8" ht="13.8" customHeight="1" x14ac:dyDescent="0.35">
      <c r="B31" s="4" t="s">
        <v>29</v>
      </c>
      <c r="C31" s="4"/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2:8" ht="13.8" customHeight="1" x14ac:dyDescent="0.35">
      <c r="B32" s="24" t="s">
        <v>30</v>
      </c>
      <c r="C32" s="25"/>
      <c r="D32" s="24">
        <f>SUM(D29:D31)</f>
        <v>-300</v>
      </c>
      <c r="E32" s="24">
        <f>SUM(E29:E31)</f>
        <v>-309</v>
      </c>
      <c r="F32" s="24">
        <f>SUM(F29:F31)</f>
        <v>-315.18</v>
      </c>
      <c r="G32" s="24">
        <f>SUM(G29:G31)</f>
        <v>-321.48360000000002</v>
      </c>
      <c r="H32" s="24">
        <f>SUM(H29:H31)</f>
        <v>-327.91327200000001</v>
      </c>
    </row>
    <row r="33" spans="2:9" ht="13.8" customHeight="1" x14ac:dyDescent="0.35">
      <c r="B33" s="26" t="s">
        <v>31</v>
      </c>
      <c r="C33" s="27"/>
      <c r="D33" s="26">
        <f>+D28+D32</f>
        <v>3025</v>
      </c>
      <c r="E33" s="26">
        <f t="shared" ref="E33:H33" si="8">+E28+E32</f>
        <v>3115.75</v>
      </c>
      <c r="F33" s="26">
        <f t="shared" si="8"/>
        <v>3178.0650000000001</v>
      </c>
      <c r="G33" s="26">
        <f t="shared" si="8"/>
        <v>3241.6262999999999</v>
      </c>
      <c r="H33" s="26">
        <f t="shared" si="8"/>
        <v>3306.458826</v>
      </c>
    </row>
    <row r="34" spans="2:9" ht="13.8" customHeight="1" x14ac:dyDescent="0.35">
      <c r="B34" s="4" t="s">
        <v>32</v>
      </c>
      <c r="C34" s="4"/>
      <c r="D34" s="4">
        <f>+$C$7*-$C$9</f>
        <v>-1400.0000000000002</v>
      </c>
      <c r="E34" s="4">
        <f>(+$C$7+D36)*-$C$9</f>
        <v>-1372.0000000000002</v>
      </c>
      <c r="F34" s="4">
        <f>(+$C$7+D36+E36)*-$C$9</f>
        <v>-1344.0000000000002</v>
      </c>
      <c r="G34" s="4">
        <f>(+$C$7+D36+E36+F36)*-$C$9</f>
        <v>-1316.0000000000002</v>
      </c>
      <c r="H34" s="4">
        <f>(+$C$7+D36+E36+F36+G36)*-$C$9</f>
        <v>-1288.0000000000002</v>
      </c>
    </row>
    <row r="35" spans="2:9" ht="13.8" customHeight="1" x14ac:dyDescent="0.35">
      <c r="B35" s="4" t="s">
        <v>33</v>
      </c>
      <c r="C35" s="4"/>
      <c r="D35" s="4">
        <f>+$C$8*-$C$10</f>
        <v>-1200</v>
      </c>
      <c r="E35" s="4">
        <f>(+$C$8+D37)*-$C$10</f>
        <v>-1200</v>
      </c>
      <c r="F35" s="4">
        <f>(+$C$8+E37+D37)*-$C$10</f>
        <v>-1200</v>
      </c>
      <c r="G35" s="4">
        <f>(+$C$8+F37+E37+D37)*-$C$10</f>
        <v>-1200</v>
      </c>
      <c r="H35" s="4">
        <f>(+$C$8+G37+F37+E37+D37)*-$C$10</f>
        <v>-1200</v>
      </c>
    </row>
    <row r="36" spans="2:9" ht="13.8" customHeight="1" x14ac:dyDescent="0.35">
      <c r="B36" s="4" t="s">
        <v>34</v>
      </c>
      <c r="C36" s="4"/>
      <c r="D36" s="4">
        <f>+$C$7*-$C$11</f>
        <v>-400</v>
      </c>
      <c r="E36" s="4">
        <f>+$C$7*-$C$11</f>
        <v>-400</v>
      </c>
      <c r="F36" s="4">
        <f>+$C$7*-$C$11</f>
        <v>-400</v>
      </c>
      <c r="G36" s="4">
        <f>+$C$7*-$C$11</f>
        <v>-400</v>
      </c>
      <c r="H36" s="4">
        <f>+$C$7*-$C$11</f>
        <v>-400</v>
      </c>
    </row>
    <row r="37" spans="2:9" ht="13.8" customHeight="1" x14ac:dyDescent="0.35">
      <c r="B37" s="4" t="s">
        <v>35</v>
      </c>
      <c r="C37" s="4"/>
      <c r="D37" s="4">
        <f>+$C$8*-$C$12</f>
        <v>0</v>
      </c>
      <c r="E37" s="4">
        <f>+$C$8*-$C$12</f>
        <v>0</v>
      </c>
      <c r="F37" s="4">
        <f>+$C$8*-$C$12</f>
        <v>0</v>
      </c>
      <c r="G37" s="4">
        <f>+$C$8*-$C$12</f>
        <v>0</v>
      </c>
      <c r="H37" s="4">
        <f>+$C$8*-$C$12</f>
        <v>0</v>
      </c>
    </row>
    <row r="38" spans="2:9" ht="13.8" customHeight="1" x14ac:dyDescent="0.35">
      <c r="B38" s="4" t="s">
        <v>36</v>
      </c>
      <c r="C38" s="4"/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2:9" ht="13.8" customHeight="1" x14ac:dyDescent="0.35">
      <c r="B39" s="24" t="s">
        <v>37</v>
      </c>
      <c r="C39" s="25"/>
      <c r="D39" s="24">
        <f>SUM(D34:D38)</f>
        <v>-3000</v>
      </c>
      <c r="E39" s="24">
        <f t="shared" ref="E39:H39" si="9">SUM(E34:E38)</f>
        <v>-2972</v>
      </c>
      <c r="F39" s="24">
        <f t="shared" si="9"/>
        <v>-2944</v>
      </c>
      <c r="G39" s="24">
        <f t="shared" si="9"/>
        <v>-2916</v>
      </c>
      <c r="H39" s="24">
        <f t="shared" si="9"/>
        <v>-2888</v>
      </c>
    </row>
    <row r="40" spans="2:9" ht="13.8" customHeight="1" x14ac:dyDescent="0.35">
      <c r="B40" s="30" t="s">
        <v>38</v>
      </c>
      <c r="C40" s="30"/>
      <c r="D40" s="31">
        <f>+D33+D39</f>
        <v>25</v>
      </c>
      <c r="E40" s="31">
        <f>+E33+E39</f>
        <v>143.75</v>
      </c>
      <c r="F40" s="31">
        <f>+F33+F39</f>
        <v>234.06500000000005</v>
      </c>
      <c r="G40" s="31">
        <f>+G33+G39</f>
        <v>325.6262999999999</v>
      </c>
      <c r="H40" s="31">
        <f>+H33+H39</f>
        <v>418.45882600000004</v>
      </c>
      <c r="I40" s="32"/>
    </row>
    <row r="41" spans="2:9" ht="13.8" customHeight="1" x14ac:dyDescent="0.35">
      <c r="B41" s="30" t="s">
        <v>39</v>
      </c>
      <c r="C41" s="30"/>
      <c r="D41" s="31">
        <f>+D40</f>
        <v>25</v>
      </c>
      <c r="E41" s="31">
        <f>+D41+E40</f>
        <v>168.75</v>
      </c>
      <c r="F41" s="31">
        <f t="shared" ref="F41:H41" si="10">+E41+F40</f>
        <v>402.81500000000005</v>
      </c>
      <c r="G41" s="31">
        <f t="shared" si="10"/>
        <v>728.44129999999996</v>
      </c>
      <c r="H41" s="31">
        <f t="shared" si="10"/>
        <v>1146.900126</v>
      </c>
      <c r="I41" s="32"/>
    </row>
    <row r="42" spans="2:9" x14ac:dyDescent="0.35">
      <c r="B42" s="32"/>
      <c r="C42" s="32"/>
      <c r="D42" s="32"/>
      <c r="E42" s="32"/>
      <c r="F42" s="32"/>
      <c r="G42" s="32"/>
      <c r="H42" s="32"/>
      <c r="I42" s="32"/>
    </row>
    <row r="43" spans="2:9" x14ac:dyDescent="0.35">
      <c r="B43" s="32"/>
      <c r="C43" s="32"/>
      <c r="D43" s="32"/>
      <c r="E43" s="32"/>
      <c r="F43" s="32"/>
      <c r="G43" s="32"/>
      <c r="H43" s="32"/>
      <c r="I43" s="32"/>
    </row>
  </sheetData>
  <pageMargins left="0.70866141732283472" right="0.70866141732283472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Kalkyl Fastighetslån Triol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Ulfsparre</dc:creator>
  <cp:lastModifiedBy>Claes Ulfsparre</cp:lastModifiedBy>
  <cp:lastPrinted>2023-10-11T11:25:28Z</cp:lastPrinted>
  <dcterms:created xsi:type="dcterms:W3CDTF">2023-10-11T11:16:50Z</dcterms:created>
  <dcterms:modified xsi:type="dcterms:W3CDTF">2023-10-11T11:29:04Z</dcterms:modified>
</cp:coreProperties>
</file>